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Technical Data\Ham Radio\HARC\HARC_Financials\W7HEN Financials\Budgets\"/>
    </mc:Choice>
  </mc:AlternateContent>
  <xr:revisionPtr revIDLastSave="0" documentId="13_ncr:1_{64031BEF-5913-4B2C-B4CE-74FF1E77A035}" xr6:coauthVersionLast="47" xr6:coauthVersionMax="47" xr10:uidLastSave="{00000000-0000-0000-0000-000000000000}"/>
  <bookViews>
    <workbookView xWindow="-108" yWindow="-108" windowWidth="23256" windowHeight="12456" xr2:uid="{29BB04DB-38CD-458F-9D28-AA56B453D2CD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3" i="1" l="1"/>
  <c r="H74" i="1"/>
  <c r="H66" i="1"/>
  <c r="H55" i="1"/>
  <c r="H39" i="1"/>
  <c r="G27" i="1"/>
  <c r="H24" i="1"/>
  <c r="H27" i="1" s="1"/>
  <c r="G21" i="1"/>
  <c r="H19" i="1"/>
  <c r="H17" i="1"/>
  <c r="H15" i="1"/>
  <c r="H13" i="1"/>
  <c r="H10" i="1"/>
  <c r="H21" i="1" l="1"/>
  <c r="H29" i="1" s="1"/>
  <c r="H41" i="1" s="1"/>
  <c r="H43" i="1" s="1"/>
  <c r="G29" i="1"/>
  <c r="H76" i="1"/>
  <c r="H85" i="1" s="1"/>
  <c r="H87" i="1" l="1"/>
  <c r="H89" i="1" s="1"/>
  <c r="F84" i="1" l="1"/>
  <c r="C83" i="1"/>
  <c r="F82" i="1"/>
  <c r="E81" i="1"/>
  <c r="E80" i="1"/>
  <c r="E79" i="1"/>
  <c r="F79" i="1" s="1"/>
  <c r="C74" i="1"/>
  <c r="E72" i="1"/>
  <c r="F72" i="1" s="1"/>
  <c r="F71" i="1"/>
  <c r="E70" i="1"/>
  <c r="F70" i="1" s="1"/>
  <c r="E69" i="1"/>
  <c r="F69" i="1" s="1"/>
  <c r="C66" i="1"/>
  <c r="F65" i="1"/>
  <c r="E64" i="1"/>
  <c r="F64" i="1" s="1"/>
  <c r="E63" i="1"/>
  <c r="F63" i="1" s="1"/>
  <c r="E62" i="1"/>
  <c r="E61" i="1"/>
  <c r="F61" i="1" s="1"/>
  <c r="E60" i="1"/>
  <c r="F60" i="1" s="1"/>
  <c r="F59" i="1"/>
  <c r="E58" i="1"/>
  <c r="F58" i="1" s="1"/>
  <c r="E57" i="1"/>
  <c r="F57" i="1" s="1"/>
  <c r="C55" i="1"/>
  <c r="E53" i="1"/>
  <c r="F53" i="1" s="1"/>
  <c r="E52" i="1"/>
  <c r="E51" i="1"/>
  <c r="F51" i="1" s="1"/>
  <c r="E50" i="1"/>
  <c r="F50" i="1" s="1"/>
  <c r="C39" i="1"/>
  <c r="E38" i="1"/>
  <c r="E37" i="1"/>
  <c r="F37" i="1" s="1"/>
  <c r="E36" i="1"/>
  <c r="E35" i="1"/>
  <c r="F35" i="1" s="1"/>
  <c r="E34" i="1"/>
  <c r="F34" i="1" s="1"/>
  <c r="F33" i="1"/>
  <c r="E33" i="1"/>
  <c r="E32" i="1"/>
  <c r="D27" i="1"/>
  <c r="B27" i="1"/>
  <c r="E25" i="1"/>
  <c r="F25" i="1" s="1"/>
  <c r="E24" i="1"/>
  <c r="C24" i="1"/>
  <c r="C27" i="1" s="1"/>
  <c r="D21" i="1"/>
  <c r="B21" i="1"/>
  <c r="F20" i="1"/>
  <c r="E20" i="1"/>
  <c r="E19" i="1"/>
  <c r="C19" i="1"/>
  <c r="F18" i="1"/>
  <c r="E18" i="1"/>
  <c r="E17" i="1"/>
  <c r="C17" i="1"/>
  <c r="E16" i="1"/>
  <c r="E15" i="1"/>
  <c r="C15" i="1"/>
  <c r="F14" i="1"/>
  <c r="E14" i="1"/>
  <c r="E13" i="1"/>
  <c r="C13" i="1"/>
  <c r="E10" i="1"/>
  <c r="D10" i="1"/>
  <c r="C10" i="1"/>
  <c r="F8" i="1"/>
  <c r="F7" i="1"/>
  <c r="F6" i="1"/>
  <c r="F5" i="1"/>
  <c r="E27" i="1" l="1"/>
  <c r="F13" i="1"/>
  <c r="B29" i="1"/>
  <c r="C21" i="1"/>
  <c r="C29" i="1" s="1"/>
  <c r="C41" i="1" s="1"/>
  <c r="D29" i="1"/>
  <c r="D41" i="1" s="1"/>
  <c r="F24" i="1"/>
  <c r="F17" i="1"/>
  <c r="E66" i="1"/>
  <c r="F66" i="1" s="1"/>
  <c r="E39" i="1"/>
  <c r="F39" i="1" s="1"/>
  <c r="F19" i="1"/>
  <c r="F15" i="1"/>
  <c r="F27" i="1"/>
  <c r="E83" i="1"/>
  <c r="F83" i="1" s="1"/>
  <c r="E21" i="1"/>
  <c r="F32" i="1"/>
  <c r="E55" i="1"/>
  <c r="F80" i="1"/>
  <c r="F36" i="1"/>
  <c r="F52" i="1"/>
  <c r="F62" i="1"/>
  <c r="F81" i="1"/>
  <c r="E74" i="1"/>
  <c r="F74" i="1" s="1"/>
  <c r="C76" i="1"/>
  <c r="F10" i="1"/>
  <c r="C43" i="1" l="1"/>
  <c r="E29" i="1"/>
  <c r="F21" i="1"/>
  <c r="C85" i="1"/>
  <c r="E76" i="1"/>
  <c r="E85" i="1" s="1"/>
  <c r="F55" i="1"/>
  <c r="F85" i="1" l="1"/>
  <c r="F76" i="1"/>
  <c r="C87" i="1"/>
  <c r="C89" i="1" s="1"/>
  <c r="E41" i="1"/>
  <c r="F29" i="1"/>
  <c r="E87" i="1" l="1"/>
  <c r="E89" i="1" s="1"/>
  <c r="F41" i="1"/>
  <c r="E43" i="1"/>
</calcChain>
</file>

<file path=xl/sharedStrings.xml><?xml version="1.0" encoding="utf-8"?>
<sst xmlns="http://schemas.openxmlformats.org/spreadsheetml/2006/main" count="84" uniqueCount="79">
  <si>
    <t>2024 Budgeted</t>
  </si>
  <si>
    <t>2024 Actual YTD</t>
  </si>
  <si>
    <t>Quantity</t>
  </si>
  <si>
    <t>2024 Annual</t>
  </si>
  <si>
    <t>Income</t>
  </si>
  <si>
    <t>Percentage</t>
  </si>
  <si>
    <t>Previous Year Carryover</t>
  </si>
  <si>
    <t>Savings</t>
  </si>
  <si>
    <t>Checking</t>
  </si>
  <si>
    <t>PayPal</t>
  </si>
  <si>
    <t>Other</t>
  </si>
  <si>
    <t>New Members</t>
  </si>
  <si>
    <t>First Quarter ($20+20) Regular</t>
  </si>
  <si>
    <t>Family ($20+10)</t>
  </si>
  <si>
    <t>Second Quarter ($20+$15) Regular</t>
  </si>
  <si>
    <t>Family ($20+7.50) Regular</t>
  </si>
  <si>
    <t>Third Quarter ($20+$10) Regular</t>
  </si>
  <si>
    <t xml:space="preserve">    Family ($20 +5)</t>
  </si>
  <si>
    <t>Fourth Quarter ($20+$5)</t>
  </si>
  <si>
    <t xml:space="preserve">    Family ($20 +2.50)</t>
  </si>
  <si>
    <t>Total new member dues</t>
  </si>
  <si>
    <t>Renewals</t>
  </si>
  <si>
    <t>Regular member ($20)</t>
  </si>
  <si>
    <t>Family member ($10)</t>
  </si>
  <si>
    <t>Total renewals</t>
  </si>
  <si>
    <t>Total Members (New + Renewal)</t>
  </si>
  <si>
    <t>Other Income</t>
  </si>
  <si>
    <t>Revenue from Raffles</t>
  </si>
  <si>
    <t>Field Day Raffle</t>
  </si>
  <si>
    <t>General Donations</t>
  </si>
  <si>
    <t xml:space="preserve">Auctions/Surplus Inventory </t>
  </si>
  <si>
    <t>Project Specific</t>
  </si>
  <si>
    <t>Bank Interest</t>
  </si>
  <si>
    <t>HARC Merchandise</t>
  </si>
  <si>
    <t>Total Other</t>
  </si>
  <si>
    <t xml:space="preserve">Totals: Income </t>
  </si>
  <si>
    <t>Income + Carry Over</t>
  </si>
  <si>
    <t>EXPENSES</t>
  </si>
  <si>
    <t>Spent YTD</t>
  </si>
  <si>
    <t>OPERATIONAL</t>
  </si>
  <si>
    <t xml:space="preserve"> Fixed</t>
  </si>
  <si>
    <t>Site Leases</t>
  </si>
  <si>
    <t>Blue Diamond</t>
  </si>
  <si>
    <t>Low Potosi</t>
  </si>
  <si>
    <t>Angel Peak</t>
  </si>
  <si>
    <t>Pleasant's Peak (C1)</t>
  </si>
  <si>
    <t>Total Site Leases</t>
  </si>
  <si>
    <t>Administrative</t>
  </si>
  <si>
    <t>Insurance</t>
  </si>
  <si>
    <t>Website (W7HEN) Fees &amp; Software</t>
  </si>
  <si>
    <t>Hamsclubonline</t>
  </si>
  <si>
    <t>Federal &amp; NV State Filings</t>
  </si>
  <si>
    <t>Field Day</t>
  </si>
  <si>
    <t>Club Events</t>
  </si>
  <si>
    <t>Donation (Laurel VEC LV Test Team)</t>
  </si>
  <si>
    <t>Donation  All Star</t>
  </si>
  <si>
    <t xml:space="preserve">   Donations  Other</t>
  </si>
  <si>
    <t>Total Fixed</t>
  </si>
  <si>
    <t>Variable</t>
  </si>
  <si>
    <t>PayPal &amp; Bank Processing fees</t>
  </si>
  <si>
    <t xml:space="preserve">Badges for Members </t>
  </si>
  <si>
    <t>Red Mountain - Internet Access</t>
  </si>
  <si>
    <t xml:space="preserve">Miscellaneous </t>
  </si>
  <si>
    <t>Total Variable</t>
  </si>
  <si>
    <t>Total Operational Expenses</t>
  </si>
  <si>
    <t>Capital Expenses</t>
  </si>
  <si>
    <t>Misc. Equipment purchases</t>
  </si>
  <si>
    <t>Capital Equipment Replacement</t>
  </si>
  <si>
    <t>Total Capital Expenses</t>
  </si>
  <si>
    <t>Totals: Expenses</t>
  </si>
  <si>
    <t>Net Income (Income-Expenses)</t>
  </si>
  <si>
    <t>Cash Assets (Net Income+ Carry Over)</t>
  </si>
  <si>
    <t>Total: Carryover (Includes 134 prepaid dues)</t>
  </si>
  <si>
    <t>Budget</t>
  </si>
  <si>
    <t>EXPENSES (2024)</t>
  </si>
  <si>
    <t>INCOME 2024</t>
  </si>
  <si>
    <t>INCOME (2025)</t>
  </si>
  <si>
    <t>2025 Budget</t>
  </si>
  <si>
    <t xml:space="preserve">New Repeater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</si>
</sst>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 val="double"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6">
    <xf numFmtId="0" fontId="0" fillId="0" borderId="0" xfId="0"/>
    <xf numFmtId="164" fontId="3" fillId="2" borderId="0" xfId="0" applyNumberFormat="1" applyFont="1" applyFill="1" applyAlignment="1">
      <alignment horizontal="center"/>
    </xf>
    <xf numFmtId="164" fontId="0" fillId="0" borderId="0" xfId="0" applyNumberFormat="1"/>
    <xf numFmtId="164" fontId="0" fillId="0" borderId="1" xfId="0" applyNumberFormat="1" applyBorder="1"/>
    <xf numFmtId="164" fontId="2" fillId="3" borderId="2" xfId="0" applyNumberFormat="1" applyFont="1" applyFill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164" fontId="2" fillId="4" borderId="3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wrapText="1"/>
    </xf>
    <xf numFmtId="0" fontId="2" fillId="3" borderId="0" xfId="0" applyFont="1" applyFill="1" applyAlignment="1">
      <alignment horizontal="center" wrapText="1"/>
    </xf>
    <xf numFmtId="164" fontId="2" fillId="3" borderId="0" xfId="0" applyNumberFormat="1" applyFont="1" applyFill="1" applyAlignment="1">
      <alignment horizontal="right" wrapText="1"/>
    </xf>
    <xf numFmtId="0" fontId="2" fillId="4" borderId="0" xfId="0" applyFont="1" applyFill="1" applyAlignment="1">
      <alignment horizontal="right" wrapText="1"/>
    </xf>
    <xf numFmtId="164" fontId="2" fillId="4" borderId="0" xfId="0" applyNumberFormat="1" applyFont="1" applyFill="1" applyAlignment="1">
      <alignment horizontal="right" wrapText="1"/>
    </xf>
    <xf numFmtId="10" fontId="2" fillId="4" borderId="0" xfId="0" applyNumberFormat="1" applyFont="1" applyFill="1" applyAlignment="1">
      <alignment horizontal="right" wrapText="1"/>
    </xf>
    <xf numFmtId="164" fontId="0" fillId="0" borderId="0" xfId="0" applyNumberFormat="1" applyAlignment="1">
      <alignment wrapText="1"/>
    </xf>
    <xf numFmtId="164" fontId="4" fillId="0" borderId="1" xfId="0" applyNumberFormat="1" applyFont="1" applyBorder="1" applyAlignment="1">
      <alignment horizontal="left"/>
    </xf>
    <xf numFmtId="0" fontId="0" fillId="3" borderId="0" xfId="0" applyFill="1" applyAlignment="1">
      <alignment horizontal="center"/>
    </xf>
    <xf numFmtId="164" fontId="0" fillId="3" borderId="0" xfId="0" applyNumberFormat="1" applyFill="1"/>
    <xf numFmtId="0" fontId="0" fillId="4" borderId="0" xfId="0" applyFill="1" applyAlignment="1">
      <alignment horizontal="center"/>
    </xf>
    <xf numFmtId="164" fontId="0" fillId="4" borderId="0" xfId="0" applyNumberFormat="1" applyFill="1"/>
    <xf numFmtId="10" fontId="0" fillId="4" borderId="0" xfId="0" applyNumberFormat="1" applyFill="1"/>
    <xf numFmtId="164" fontId="0" fillId="0" borderId="1" xfId="0" applyNumberFormat="1" applyBorder="1" applyAlignment="1">
      <alignment horizontal="left" indent="1"/>
    </xf>
    <xf numFmtId="164" fontId="0" fillId="0" borderId="4" xfId="0" applyNumberFormat="1" applyBorder="1" applyAlignment="1">
      <alignment horizontal="left" indent="1"/>
    </xf>
    <xf numFmtId="0" fontId="0" fillId="3" borderId="5" xfId="0" applyFill="1" applyBorder="1" applyAlignment="1">
      <alignment horizontal="center"/>
    </xf>
    <xf numFmtId="164" fontId="0" fillId="3" borderId="5" xfId="0" applyNumberFormat="1" applyFill="1" applyBorder="1"/>
    <xf numFmtId="0" fontId="0" fillId="4" borderId="5" xfId="0" applyFill="1" applyBorder="1" applyAlignment="1">
      <alignment horizontal="center"/>
    </xf>
    <xf numFmtId="164" fontId="0" fillId="4" borderId="5" xfId="0" applyNumberFormat="1" applyFill="1" applyBorder="1"/>
    <xf numFmtId="10" fontId="0" fillId="4" borderId="5" xfId="0" applyNumberFormat="1" applyFill="1" applyBorder="1"/>
    <xf numFmtId="164" fontId="2" fillId="0" borderId="1" xfId="0" applyNumberFormat="1" applyFont="1" applyBorder="1" applyAlignment="1">
      <alignment horizontal="left"/>
    </xf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/>
    <xf numFmtId="0" fontId="5" fillId="4" borderId="0" xfId="0" applyFont="1" applyFill="1" applyAlignment="1">
      <alignment horizontal="center"/>
    </xf>
    <xf numFmtId="164" fontId="5" fillId="4" borderId="0" xfId="0" applyNumberFormat="1" applyFont="1" applyFill="1"/>
    <xf numFmtId="10" fontId="5" fillId="4" borderId="0" xfId="0" applyNumberFormat="1" applyFont="1" applyFill="1"/>
    <xf numFmtId="0" fontId="2" fillId="3" borderId="0" xfId="0" applyFont="1" applyFill="1" applyAlignment="1">
      <alignment horizontal="center"/>
    </xf>
    <xf numFmtId="164" fontId="2" fillId="3" borderId="0" xfId="0" applyNumberFormat="1" applyFont="1" applyFill="1"/>
    <xf numFmtId="0" fontId="2" fillId="4" borderId="0" xfId="0" applyFont="1" applyFill="1" applyAlignment="1">
      <alignment horizontal="center"/>
    </xf>
    <xf numFmtId="164" fontId="2" fillId="4" borderId="0" xfId="0" applyNumberFormat="1" applyFont="1" applyFill="1"/>
    <xf numFmtId="10" fontId="2" fillId="4" borderId="0" xfId="0" applyNumberFormat="1" applyFont="1" applyFill="1"/>
    <xf numFmtId="164" fontId="4" fillId="0" borderId="1" xfId="0" applyNumberFormat="1" applyFont="1" applyBorder="1"/>
    <xf numFmtId="164" fontId="0" fillId="0" borderId="1" xfId="0" applyNumberFormat="1" applyBorder="1" applyAlignment="1">
      <alignment horizontal="left"/>
    </xf>
    <xf numFmtId="164" fontId="0" fillId="0" borderId="4" xfId="0" applyNumberFormat="1" applyBorder="1" applyAlignment="1">
      <alignment horizontal="left"/>
    </xf>
    <xf numFmtId="164" fontId="0" fillId="0" borderId="4" xfId="0" applyNumberFormat="1" applyBorder="1"/>
    <xf numFmtId="164" fontId="6" fillId="0" borderId="1" xfId="0" applyNumberFormat="1" applyFont="1" applyBorder="1"/>
    <xf numFmtId="0" fontId="7" fillId="3" borderId="0" xfId="0" applyFont="1" applyFill="1" applyAlignment="1">
      <alignment horizontal="center"/>
    </xf>
    <xf numFmtId="164" fontId="7" fillId="3" borderId="0" xfId="0" applyNumberFormat="1" applyFont="1" applyFill="1"/>
    <xf numFmtId="0" fontId="7" fillId="4" borderId="0" xfId="0" applyFont="1" applyFill="1" applyAlignment="1">
      <alignment horizontal="center"/>
    </xf>
    <xf numFmtId="164" fontId="7" fillId="4" borderId="0" xfId="0" applyNumberFormat="1" applyFont="1" applyFill="1"/>
    <xf numFmtId="10" fontId="7" fillId="4" borderId="0" xfId="0" applyNumberFormat="1" applyFont="1" applyFill="1"/>
    <xf numFmtId="164" fontId="8" fillId="0" borderId="0" xfId="0" applyNumberFormat="1" applyFont="1"/>
    <xf numFmtId="164" fontId="6" fillId="0" borderId="6" xfId="0" applyNumberFormat="1" applyFont="1" applyBorder="1"/>
    <xf numFmtId="0" fontId="7" fillId="3" borderId="7" xfId="0" applyFont="1" applyFill="1" applyBorder="1" applyAlignment="1">
      <alignment horizontal="center"/>
    </xf>
    <xf numFmtId="164" fontId="7" fillId="3" borderId="7" xfId="0" applyNumberFormat="1" applyFont="1" applyFill="1" applyBorder="1"/>
    <xf numFmtId="0" fontId="7" fillId="4" borderId="7" xfId="0" applyFont="1" applyFill="1" applyBorder="1" applyAlignment="1">
      <alignment horizontal="center"/>
    </xf>
    <xf numFmtId="164" fontId="7" fillId="4" borderId="7" xfId="0" applyNumberFormat="1" applyFont="1" applyFill="1" applyBorder="1"/>
    <xf numFmtId="10" fontId="7" fillId="4" borderId="8" xfId="0" applyNumberFormat="1" applyFont="1" applyFill="1" applyBorder="1"/>
    <xf numFmtId="0" fontId="6" fillId="0" borderId="0" xfId="0" applyFont="1" applyAlignment="1">
      <alignment horizontal="center"/>
    </xf>
    <xf numFmtId="164" fontId="6" fillId="0" borderId="0" xfId="0" applyNumberFormat="1" applyFont="1"/>
    <xf numFmtId="10" fontId="6" fillId="0" borderId="0" xfId="0" applyNumberFormat="1" applyFont="1"/>
    <xf numFmtId="164" fontId="3" fillId="5" borderId="1" xfId="0" applyNumberFormat="1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164" fontId="2" fillId="4" borderId="3" xfId="0" applyNumberFormat="1" applyFont="1" applyFill="1" applyBorder="1" applyAlignment="1">
      <alignment horizontal="right"/>
    </xf>
    <xf numFmtId="10" fontId="2" fillId="4" borderId="3" xfId="0" applyNumberFormat="1" applyFont="1" applyFill="1" applyBorder="1" applyAlignment="1">
      <alignment horizontal="right"/>
    </xf>
    <xf numFmtId="164" fontId="2" fillId="3" borderId="0" xfId="0" applyNumberFormat="1" applyFont="1" applyFill="1" applyAlignment="1">
      <alignment horizontal="center"/>
    </xf>
    <xf numFmtId="164" fontId="2" fillId="4" borderId="0" xfId="0" applyNumberFormat="1" applyFont="1" applyFill="1" applyAlignment="1">
      <alignment horizontal="right"/>
    </xf>
    <xf numFmtId="10" fontId="2" fillId="4" borderId="0" xfId="0" applyNumberFormat="1" applyFont="1" applyFill="1" applyAlignment="1">
      <alignment horizontal="right"/>
    </xf>
    <xf numFmtId="164" fontId="4" fillId="0" borderId="1" xfId="0" applyNumberFormat="1" applyFont="1" applyBorder="1" applyAlignment="1">
      <alignment horizontal="center"/>
    </xf>
    <xf numFmtId="164" fontId="2" fillId="0" borderId="1" xfId="0" applyNumberFormat="1" applyFont="1" applyBorder="1"/>
    <xf numFmtId="164" fontId="0" fillId="3" borderId="0" xfId="0" applyNumberFormat="1" applyFill="1" applyAlignment="1">
      <alignment horizontal="right"/>
    </xf>
    <xf numFmtId="164" fontId="0" fillId="3" borderId="5" xfId="0" applyNumberFormat="1" applyFill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5" fillId="3" borderId="0" xfId="0" applyNumberFormat="1" applyFont="1" applyFill="1" applyAlignment="1">
      <alignment horizontal="right"/>
    </xf>
    <xf numFmtId="164" fontId="2" fillId="0" borderId="1" xfId="0" applyNumberFormat="1" applyFont="1" applyBorder="1" applyAlignment="1">
      <alignment horizontal="right" wrapText="1"/>
    </xf>
    <xf numFmtId="164" fontId="2" fillId="0" borderId="1" xfId="0" applyNumberFormat="1" applyFont="1" applyBorder="1" applyAlignment="1">
      <alignment horizontal="right" indent="1"/>
    </xf>
    <xf numFmtId="0" fontId="5" fillId="4" borderId="0" xfId="0" applyFont="1" applyFill="1"/>
    <xf numFmtId="0" fontId="6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/>
    <xf numFmtId="164" fontId="3" fillId="0" borderId="4" xfId="0" applyNumberFormat="1" applyFont="1" applyBorder="1"/>
    <xf numFmtId="0" fontId="3" fillId="3" borderId="5" xfId="0" applyFont="1" applyFill="1" applyBorder="1" applyAlignment="1">
      <alignment horizontal="center"/>
    </xf>
    <xf numFmtId="164" fontId="3" fillId="3" borderId="5" xfId="0" applyNumberFormat="1" applyFont="1" applyFill="1" applyBorder="1"/>
    <xf numFmtId="0" fontId="3" fillId="4" borderId="5" xfId="0" applyFont="1" applyFill="1" applyBorder="1" applyAlignment="1">
      <alignment horizontal="center"/>
    </xf>
    <xf numFmtId="164" fontId="3" fillId="4" borderId="5" xfId="0" applyNumberFormat="1" applyFont="1" applyFill="1" applyBorder="1"/>
    <xf numFmtId="10" fontId="7" fillId="4" borderId="5" xfId="0" applyNumberFormat="1" applyFont="1" applyFill="1" applyBorder="1"/>
    <xf numFmtId="164" fontId="3" fillId="0" borderId="0" xfId="0" applyNumberFormat="1" applyFont="1"/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4" fontId="2" fillId="0" borderId="0" xfId="1" applyFont="1"/>
    <xf numFmtId="164" fontId="2" fillId="0" borderId="0" xfId="1" applyNumberFormat="1" applyFont="1"/>
    <xf numFmtId="164" fontId="3" fillId="6" borderId="9" xfId="0" applyNumberFormat="1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164" fontId="2" fillId="6" borderId="2" xfId="0" applyNumberFormat="1" applyFont="1" applyFill="1" applyBorder="1" applyAlignment="1">
      <alignment horizontal="center"/>
    </xf>
    <xf numFmtId="164" fontId="2" fillId="6" borderId="3" xfId="0" applyNumberFormat="1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 wrapText="1"/>
    </xf>
    <xf numFmtId="164" fontId="2" fillId="7" borderId="0" xfId="0" applyNumberFormat="1" applyFont="1" applyFill="1" applyAlignment="1">
      <alignment horizontal="right" wrapText="1"/>
    </xf>
    <xf numFmtId="0" fontId="0" fillId="7" borderId="10" xfId="0" applyFill="1" applyBorder="1" applyAlignment="1">
      <alignment horizontal="center"/>
    </xf>
    <xf numFmtId="164" fontId="0" fillId="7" borderId="0" xfId="0" applyNumberFormat="1" applyFill="1"/>
    <xf numFmtId="0" fontId="0" fillId="7" borderId="11" xfId="0" applyFill="1" applyBorder="1" applyAlignment="1">
      <alignment horizontal="center"/>
    </xf>
    <xf numFmtId="164" fontId="0" fillId="7" borderId="5" xfId="0" applyNumberFormat="1" applyFill="1" applyBorder="1"/>
    <xf numFmtId="0" fontId="5" fillId="7" borderId="10" xfId="0" applyFont="1" applyFill="1" applyBorder="1" applyAlignment="1">
      <alignment horizontal="center"/>
    </xf>
    <xf numFmtId="164" fontId="5" fillId="7" borderId="0" xfId="0" applyNumberFormat="1" applyFont="1" applyFill="1"/>
    <xf numFmtId="0" fontId="2" fillId="7" borderId="10" xfId="0" applyFont="1" applyFill="1" applyBorder="1" applyAlignment="1">
      <alignment horizontal="center"/>
    </xf>
    <xf numFmtId="164" fontId="2" fillId="7" borderId="0" xfId="0" applyNumberFormat="1" applyFont="1" applyFill="1"/>
    <xf numFmtId="0" fontId="7" fillId="7" borderId="10" xfId="0" applyFont="1" applyFill="1" applyBorder="1" applyAlignment="1">
      <alignment horizontal="center"/>
    </xf>
    <xf numFmtId="164" fontId="7" fillId="7" borderId="0" xfId="0" applyNumberFormat="1" applyFont="1" applyFill="1"/>
    <xf numFmtId="0" fontId="7" fillId="7" borderId="12" xfId="0" applyFont="1" applyFill="1" applyBorder="1" applyAlignment="1">
      <alignment horizontal="center"/>
    </xf>
    <xf numFmtId="164" fontId="7" fillId="7" borderId="7" xfId="0" applyNumberFormat="1" applyFont="1" applyFill="1" applyBorder="1"/>
    <xf numFmtId="164" fontId="8" fillId="0" borderId="10" xfId="0" applyNumberFormat="1" applyFont="1" applyBorder="1"/>
    <xf numFmtId="164" fontId="2" fillId="7" borderId="0" xfId="0" applyNumberFormat="1" applyFont="1" applyFill="1" applyAlignment="1">
      <alignment horizontal="right"/>
    </xf>
    <xf numFmtId="0" fontId="5" fillId="7" borderId="10" xfId="0" applyFont="1" applyFill="1" applyBorder="1"/>
    <xf numFmtId="0" fontId="3" fillId="7" borderId="11" xfId="0" applyFont="1" applyFill="1" applyBorder="1" applyAlignment="1">
      <alignment horizontal="center"/>
    </xf>
    <xf numFmtId="164" fontId="3" fillId="7" borderId="5" xfId="0" applyNumberFormat="1" applyFont="1" applyFill="1" applyBorder="1"/>
    <xf numFmtId="0" fontId="0" fillId="7" borderId="10" xfId="0" applyFill="1" applyBorder="1"/>
    <xf numFmtId="164" fontId="2" fillId="6" borderId="13" xfId="0" applyNumberFormat="1" applyFont="1" applyFill="1" applyBorder="1" applyAlignment="1">
      <alignment horizontal="center"/>
    </xf>
    <xf numFmtId="164" fontId="2" fillId="6" borderId="14" xfId="0" applyNumberFormat="1" applyFont="1" applyFill="1" applyBorder="1" applyAlignment="1">
      <alignment horizontal="center"/>
    </xf>
    <xf numFmtId="164" fontId="6" fillId="6" borderId="13" xfId="0" applyNumberFormat="1" applyFont="1" applyFill="1" applyBorder="1" applyAlignment="1">
      <alignment horizontal="center"/>
    </xf>
    <xf numFmtId="164" fontId="6" fillId="6" borderId="15" xfId="0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ocuments\Technical%20Data\Ham%20Radio\HARC\HARC_Financials\W7HEN%20Financials\1-Master%20Financial%20Spreadsheets\HARC%20Master%20Financials%2011-8-2024.xlsx" TargetMode="External"/><Relationship Id="rId1" Type="http://schemas.openxmlformats.org/officeDocument/2006/relationships/externalLinkPath" Target="/Users/Owner/Documents/Technical%20Data/Ham%20Radio/HARC/HARC_Financials/W7HEN%20Financials/1-Master%20Financial%20Spreadsheets/HARC%20Master%20Financials%2011-8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reasurers_Report"/>
      <sheetName val="Budget Summary"/>
      <sheetName val="Membership"/>
      <sheetName val="Bank &amp; PayPal Assets"/>
      <sheetName val="Donations-Other Income"/>
      <sheetName val="Admin Expenses"/>
      <sheetName val="Site Lease Expenses"/>
      <sheetName val="Capital Expenses"/>
    </sheetNames>
    <sheetDataSet>
      <sheetData sheetId="0" refreshError="1"/>
      <sheetData sheetId="1" refreshError="1"/>
      <sheetData sheetId="2" refreshError="1"/>
      <sheetData sheetId="3">
        <row r="27">
          <cell r="G27">
            <v>7.77</v>
          </cell>
        </row>
      </sheetData>
      <sheetData sheetId="4">
        <row r="64">
          <cell r="D64">
            <v>0</v>
          </cell>
          <cell r="E64">
            <v>571</v>
          </cell>
          <cell r="F64">
            <v>1060</v>
          </cell>
          <cell r="G64">
            <v>103.48</v>
          </cell>
          <cell r="H64">
            <v>607.85</v>
          </cell>
          <cell r="I64">
            <v>36</v>
          </cell>
        </row>
      </sheetData>
      <sheetData sheetId="5">
        <row r="73">
          <cell r="E73">
            <v>137.24999999999991</v>
          </cell>
          <cell r="F73">
            <v>339.49</v>
          </cell>
          <cell r="G73">
            <v>51.25</v>
          </cell>
          <cell r="H73">
            <v>603.23</v>
          </cell>
          <cell r="I73">
            <v>844.53</v>
          </cell>
          <cell r="J73">
            <v>462.13</v>
          </cell>
          <cell r="K73">
            <v>506.29</v>
          </cell>
          <cell r="L73">
            <v>200</v>
          </cell>
          <cell r="M73">
            <v>110.14</v>
          </cell>
          <cell r="N73">
            <v>100</v>
          </cell>
        </row>
      </sheetData>
      <sheetData sheetId="6">
        <row r="10">
          <cell r="E10">
            <v>0</v>
          </cell>
          <cell r="F10">
            <v>600</v>
          </cell>
          <cell r="G10">
            <v>695.40000000000009</v>
          </cell>
          <cell r="H10">
            <v>600</v>
          </cell>
        </row>
      </sheetData>
      <sheetData sheetId="7">
        <row r="10">
          <cell r="E10">
            <v>102.4</v>
          </cell>
          <cell r="F10">
            <v>176.61</v>
          </cell>
          <cell r="G10">
            <v>3326.54</v>
          </cell>
          <cell r="H1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1EBC8-BBF8-462F-AEBA-A9B0F257EF20}">
  <sheetPr>
    <pageSetUpPr fitToPage="1"/>
  </sheetPr>
  <dimension ref="A1:H94"/>
  <sheetViews>
    <sheetView tabSelected="1" topLeftCell="A50" workbookViewId="0">
      <selection activeCell="G67" sqref="G67"/>
    </sheetView>
  </sheetViews>
  <sheetFormatPr defaultRowHeight="14.4" x14ac:dyDescent="0.3"/>
  <cols>
    <col min="1" max="1" width="54" style="2" customWidth="1"/>
    <col min="2" max="2" width="11.77734375" style="75" customWidth="1"/>
    <col min="3" max="3" width="17.5546875" style="2" customWidth="1"/>
    <col min="4" max="4" width="10.33203125" customWidth="1"/>
    <col min="5" max="5" width="15.77734375" style="2" customWidth="1"/>
    <col min="6" max="6" width="12.88671875" style="76" customWidth="1"/>
    <col min="7" max="7" width="15.33203125" style="2" bestFit="1" customWidth="1"/>
    <col min="8" max="8" width="16.6640625" style="2" customWidth="1"/>
    <col min="9" max="16384" width="8.88671875" style="2"/>
  </cols>
  <sheetData>
    <row r="1" spans="1:8" ht="21" x14ac:dyDescent="0.4">
      <c r="A1" s="1" t="s">
        <v>75</v>
      </c>
      <c r="B1" s="1"/>
      <c r="C1" s="1"/>
      <c r="D1" s="1"/>
      <c r="E1" s="1"/>
      <c r="F1" s="1"/>
      <c r="G1" s="88" t="s">
        <v>76</v>
      </c>
      <c r="H1" s="89"/>
    </row>
    <row r="2" spans="1:8" x14ac:dyDescent="0.3">
      <c r="A2" s="3"/>
      <c r="B2" s="4" t="s">
        <v>0</v>
      </c>
      <c r="C2" s="5"/>
      <c r="D2" s="6" t="s">
        <v>1</v>
      </c>
      <c r="E2" s="6"/>
      <c r="F2" s="6"/>
      <c r="G2" s="90" t="s">
        <v>73</v>
      </c>
      <c r="H2" s="91"/>
    </row>
    <row r="3" spans="1:8" s="13" customFormat="1" ht="14.4" customHeight="1" x14ac:dyDescent="0.3">
      <c r="A3" s="7"/>
      <c r="B3" s="8" t="s">
        <v>2</v>
      </c>
      <c r="C3" s="9" t="s">
        <v>3</v>
      </c>
      <c r="D3" s="10" t="s">
        <v>2</v>
      </c>
      <c r="E3" s="11" t="s">
        <v>4</v>
      </c>
      <c r="F3" s="12" t="s">
        <v>5</v>
      </c>
      <c r="G3" s="92" t="s">
        <v>2</v>
      </c>
      <c r="H3" s="93" t="s">
        <v>77</v>
      </c>
    </row>
    <row r="4" spans="1:8" x14ac:dyDescent="0.3">
      <c r="A4" s="14" t="s">
        <v>6</v>
      </c>
      <c r="B4" s="15"/>
      <c r="C4" s="16"/>
      <c r="D4" s="17"/>
      <c r="E4" s="18"/>
      <c r="F4" s="19"/>
      <c r="G4" s="94"/>
      <c r="H4" s="95"/>
    </row>
    <row r="5" spans="1:8" x14ac:dyDescent="0.3">
      <c r="A5" s="20" t="s">
        <v>7</v>
      </c>
      <c r="B5" s="15"/>
      <c r="C5" s="16">
        <v>11319.62</v>
      </c>
      <c r="D5" s="17"/>
      <c r="E5" s="18">
        <v>11319.62</v>
      </c>
      <c r="F5" s="19">
        <f>IF(E5=0,0,E5/C5)</f>
        <v>1</v>
      </c>
      <c r="G5" s="94"/>
      <c r="H5" s="95">
        <v>9000</v>
      </c>
    </row>
    <row r="6" spans="1:8" x14ac:dyDescent="0.3">
      <c r="A6" s="20" t="s">
        <v>8</v>
      </c>
      <c r="B6" s="15"/>
      <c r="C6" s="16">
        <v>572.01</v>
      </c>
      <c r="D6" s="17"/>
      <c r="E6" s="18">
        <v>572.01</v>
      </c>
      <c r="F6" s="19">
        <f>IF(E6=0,0,E6/C6)</f>
        <v>1</v>
      </c>
      <c r="G6" s="94"/>
      <c r="H6" s="95">
        <v>210</v>
      </c>
    </row>
    <row r="7" spans="1:8" x14ac:dyDescent="0.3">
      <c r="A7" s="20" t="s">
        <v>9</v>
      </c>
      <c r="B7" s="15"/>
      <c r="C7" s="16">
        <v>586.54999999999995</v>
      </c>
      <c r="D7" s="17"/>
      <c r="E7" s="18">
        <v>586.54999999999995</v>
      </c>
      <c r="F7" s="19">
        <f>IF(E7=0,0,E7/C7)</f>
        <v>1</v>
      </c>
      <c r="G7" s="94"/>
      <c r="H7" s="95">
        <v>200</v>
      </c>
    </row>
    <row r="8" spans="1:8" x14ac:dyDescent="0.3">
      <c r="A8" s="20" t="s">
        <v>10</v>
      </c>
      <c r="B8" s="15"/>
      <c r="C8" s="16">
        <v>20</v>
      </c>
      <c r="D8" s="17"/>
      <c r="E8" s="18">
        <v>20</v>
      </c>
      <c r="F8" s="19">
        <f>IF(E8=0,0,E8/C8)</f>
        <v>1</v>
      </c>
      <c r="G8" s="94"/>
      <c r="H8" s="95"/>
    </row>
    <row r="9" spans="1:8" ht="15" thickBot="1" x14ac:dyDescent="0.35">
      <c r="A9" s="21"/>
      <c r="B9" s="22"/>
      <c r="C9" s="23"/>
      <c r="D9" s="24"/>
      <c r="E9" s="25"/>
      <c r="F9" s="26"/>
      <c r="G9" s="96"/>
      <c r="H9" s="97"/>
    </row>
    <row r="10" spans="1:8" x14ac:dyDescent="0.3">
      <c r="A10" s="27" t="s">
        <v>72</v>
      </c>
      <c r="B10" s="28"/>
      <c r="C10" s="29">
        <f>SUM(C5:C7)+C8</f>
        <v>12498.18</v>
      </c>
      <c r="D10" s="30">
        <f>SUM(D5:D6)</f>
        <v>0</v>
      </c>
      <c r="E10" s="31">
        <f>SUM(E5:E7)+E8</f>
        <v>12498.18</v>
      </c>
      <c r="F10" s="32">
        <f>IF(E10=0,0,E10/C10)</f>
        <v>1</v>
      </c>
      <c r="G10" s="98"/>
      <c r="H10" s="99">
        <f>SUM(H5:H7)+H8</f>
        <v>9410</v>
      </c>
    </row>
    <row r="11" spans="1:8" x14ac:dyDescent="0.3">
      <c r="A11" s="27"/>
      <c r="B11" s="33"/>
      <c r="C11" s="34"/>
      <c r="D11" s="35"/>
      <c r="E11" s="36"/>
      <c r="F11" s="37"/>
      <c r="G11" s="100"/>
      <c r="H11" s="101"/>
    </row>
    <row r="12" spans="1:8" x14ac:dyDescent="0.3">
      <c r="A12" s="38" t="s">
        <v>11</v>
      </c>
      <c r="B12" s="15"/>
      <c r="C12" s="16"/>
      <c r="D12" s="17"/>
      <c r="E12" s="18"/>
      <c r="F12" s="19"/>
      <c r="G12" s="94"/>
      <c r="H12" s="95"/>
    </row>
    <row r="13" spans="1:8" x14ac:dyDescent="0.3">
      <c r="A13" s="39" t="s">
        <v>12</v>
      </c>
      <c r="B13" s="15">
        <v>10</v>
      </c>
      <c r="C13" s="16">
        <f>B13*40</f>
        <v>400</v>
      </c>
      <c r="D13" s="17">
        <v>14</v>
      </c>
      <c r="E13" s="18">
        <f>D13*40</f>
        <v>560</v>
      </c>
      <c r="F13" s="19">
        <f>IF(E13=0,0,E13/C13)</f>
        <v>1.4</v>
      </c>
      <c r="G13" s="94">
        <v>20</v>
      </c>
      <c r="H13" s="95">
        <f>G13*40</f>
        <v>800</v>
      </c>
    </row>
    <row r="14" spans="1:8" x14ac:dyDescent="0.3">
      <c r="A14" s="20" t="s">
        <v>13</v>
      </c>
      <c r="B14" s="15"/>
      <c r="C14" s="16"/>
      <c r="D14" s="17"/>
      <c r="E14" s="18">
        <f>D14*30</f>
        <v>0</v>
      </c>
      <c r="F14" s="19">
        <f>IF(C14=0,0,E14/C14)</f>
        <v>0</v>
      </c>
      <c r="G14" s="94"/>
      <c r="H14" s="95"/>
    </row>
    <row r="15" spans="1:8" x14ac:dyDescent="0.3">
      <c r="A15" s="39" t="s">
        <v>14</v>
      </c>
      <c r="B15" s="15">
        <v>20</v>
      </c>
      <c r="C15" s="16">
        <f>B15*35</f>
        <v>700</v>
      </c>
      <c r="D15" s="17">
        <v>11</v>
      </c>
      <c r="E15" s="18">
        <f>D15*35</f>
        <v>385</v>
      </c>
      <c r="F15" s="19">
        <f>IF(E15=0,0,E15/C15)</f>
        <v>0.55000000000000004</v>
      </c>
      <c r="G15" s="94">
        <v>20</v>
      </c>
      <c r="H15" s="95">
        <f>G15*35</f>
        <v>700</v>
      </c>
    </row>
    <row r="16" spans="1:8" x14ac:dyDescent="0.3">
      <c r="A16" s="20" t="s">
        <v>15</v>
      </c>
      <c r="B16" s="15"/>
      <c r="C16" s="16"/>
      <c r="D16" s="17">
        <v>0</v>
      </c>
      <c r="E16" s="18">
        <f>D16*27.5</f>
        <v>0</v>
      </c>
      <c r="F16" s="19">
        <v>0</v>
      </c>
      <c r="G16" s="94"/>
      <c r="H16" s="95"/>
    </row>
    <row r="17" spans="1:8" x14ac:dyDescent="0.3">
      <c r="A17" s="39" t="s">
        <v>16</v>
      </c>
      <c r="B17" s="15">
        <v>15</v>
      </c>
      <c r="C17" s="16">
        <f>B17*30</f>
        <v>450</v>
      </c>
      <c r="D17" s="17">
        <v>7</v>
      </c>
      <c r="E17" s="18">
        <f>D17*30</f>
        <v>210</v>
      </c>
      <c r="F17" s="19">
        <f>IF(E17=0,0,E17/C17)</f>
        <v>0.46666666666666667</v>
      </c>
      <c r="G17" s="94">
        <v>15</v>
      </c>
      <c r="H17" s="95">
        <f>G17*30</f>
        <v>450</v>
      </c>
    </row>
    <row r="18" spans="1:8" x14ac:dyDescent="0.3">
      <c r="A18" s="39" t="s">
        <v>17</v>
      </c>
      <c r="B18" s="15"/>
      <c r="C18" s="16"/>
      <c r="D18" s="17"/>
      <c r="E18" s="18">
        <f>D18*25</f>
        <v>0</v>
      </c>
      <c r="F18" s="19">
        <f>IF(C18=0,0,E18/C18)</f>
        <v>0</v>
      </c>
      <c r="G18" s="94"/>
      <c r="H18" s="95"/>
    </row>
    <row r="19" spans="1:8" x14ac:dyDescent="0.3">
      <c r="A19" s="39" t="s">
        <v>18</v>
      </c>
      <c r="B19" s="15">
        <v>15</v>
      </c>
      <c r="C19" s="16">
        <f>B19*25</f>
        <v>375</v>
      </c>
      <c r="D19" s="17">
        <v>9</v>
      </c>
      <c r="E19" s="18">
        <f>D19*25</f>
        <v>225</v>
      </c>
      <c r="F19" s="19">
        <f>IF(E19=0,0,E19/C19)</f>
        <v>0.6</v>
      </c>
      <c r="G19" s="94">
        <v>15</v>
      </c>
      <c r="H19" s="95">
        <f>G19*25</f>
        <v>375</v>
      </c>
    </row>
    <row r="20" spans="1:8" ht="15" thickBot="1" x14ac:dyDescent="0.35">
      <c r="A20" s="40" t="s">
        <v>19</v>
      </c>
      <c r="B20" s="22"/>
      <c r="C20" s="23"/>
      <c r="D20" s="24"/>
      <c r="E20" s="25">
        <f>D20*22.5</f>
        <v>0</v>
      </c>
      <c r="F20" s="26">
        <f>IF(C20=0,0,E20/C20)</f>
        <v>0</v>
      </c>
      <c r="G20" s="96"/>
      <c r="H20" s="97"/>
    </row>
    <row r="21" spans="1:8" x14ac:dyDescent="0.3">
      <c r="A21" s="27" t="s">
        <v>20</v>
      </c>
      <c r="B21" s="28">
        <f>SUM(B13:B20)</f>
        <v>60</v>
      </c>
      <c r="C21" s="29">
        <f t="shared" ref="C21" si="0">SUM(C13:C19)</f>
        <v>1925</v>
      </c>
      <c r="D21" s="30">
        <f>SUM(D13:D20)</f>
        <v>41</v>
      </c>
      <c r="E21" s="31">
        <f>SUM(E13:E20)</f>
        <v>1380</v>
      </c>
      <c r="F21" s="32">
        <f>IF(E21=0,0,E21/C21)</f>
        <v>0.7168831168831169</v>
      </c>
      <c r="G21" s="98">
        <f>SUM(G13:G20)</f>
        <v>70</v>
      </c>
      <c r="H21" s="99">
        <f t="shared" ref="H21" si="1">SUM(H13:H19)</f>
        <v>2325</v>
      </c>
    </row>
    <row r="22" spans="1:8" x14ac:dyDescent="0.3">
      <c r="A22" s="39"/>
      <c r="B22" s="15"/>
      <c r="C22" s="16"/>
      <c r="D22" s="17"/>
      <c r="E22" s="18"/>
      <c r="F22" s="19"/>
      <c r="G22" s="94"/>
      <c r="H22" s="95"/>
    </row>
    <row r="23" spans="1:8" x14ac:dyDescent="0.3">
      <c r="A23" s="14" t="s">
        <v>21</v>
      </c>
      <c r="B23" s="15"/>
      <c r="C23" s="16"/>
      <c r="D23" s="17"/>
      <c r="E23" s="18"/>
      <c r="F23" s="19"/>
      <c r="G23" s="94"/>
      <c r="H23" s="95"/>
    </row>
    <row r="24" spans="1:8" x14ac:dyDescent="0.3">
      <c r="A24" s="39" t="s">
        <v>22</v>
      </c>
      <c r="B24" s="15">
        <v>90</v>
      </c>
      <c r="C24" s="16">
        <f>B24*20</f>
        <v>1800</v>
      </c>
      <c r="D24" s="17">
        <v>59</v>
      </c>
      <c r="E24" s="18">
        <f>D24*20</f>
        <v>1180</v>
      </c>
      <c r="F24" s="19">
        <f>IF(E24=0,0,E24/C24)</f>
        <v>0.65555555555555556</v>
      </c>
      <c r="G24" s="94">
        <v>210</v>
      </c>
      <c r="H24" s="95">
        <f>G24*20</f>
        <v>4200</v>
      </c>
    </row>
    <row r="25" spans="1:8" x14ac:dyDescent="0.3">
      <c r="A25" s="39" t="s">
        <v>23</v>
      </c>
      <c r="B25" s="15">
        <v>10</v>
      </c>
      <c r="C25" s="16">
        <v>100</v>
      </c>
      <c r="D25" s="17">
        <v>3</v>
      </c>
      <c r="E25" s="18">
        <f>D25*10</f>
        <v>30</v>
      </c>
      <c r="F25" s="19">
        <f>IF(E25=0,0,E25/C25)</f>
        <v>0.3</v>
      </c>
      <c r="G25" s="94">
        <v>15</v>
      </c>
      <c r="H25" s="95">
        <v>100</v>
      </c>
    </row>
    <row r="26" spans="1:8" ht="15" thickBot="1" x14ac:dyDescent="0.35">
      <c r="A26" s="40"/>
      <c r="B26" s="22"/>
      <c r="C26" s="23"/>
      <c r="D26" s="24"/>
      <c r="E26" s="25"/>
      <c r="F26" s="26"/>
      <c r="G26" s="96"/>
      <c r="H26" s="97"/>
    </row>
    <row r="27" spans="1:8" x14ac:dyDescent="0.3">
      <c r="A27" s="27" t="s">
        <v>24</v>
      </c>
      <c r="B27" s="28">
        <f>SUM(B24:B25)</f>
        <v>100</v>
      </c>
      <c r="C27" s="29">
        <f>SUM(C24:C25)</f>
        <v>1900</v>
      </c>
      <c r="D27" s="30">
        <f>SUM(D24:D25)</f>
        <v>62</v>
      </c>
      <c r="E27" s="31">
        <f>SUM(E24:E26)</f>
        <v>1210</v>
      </c>
      <c r="F27" s="32">
        <f>IF(E27=0,0,E27/C27)</f>
        <v>0.63684210526315788</v>
      </c>
      <c r="G27" s="98">
        <f>SUM(G24:G25)</f>
        <v>225</v>
      </c>
      <c r="H27" s="99">
        <f>SUM(H24:H25)</f>
        <v>4300</v>
      </c>
    </row>
    <row r="28" spans="1:8" ht="15" thickBot="1" x14ac:dyDescent="0.35">
      <c r="A28" s="40"/>
      <c r="B28" s="22"/>
      <c r="C28" s="23"/>
      <c r="D28" s="24"/>
      <c r="E28" s="25"/>
      <c r="F28" s="26"/>
      <c r="G28" s="96"/>
      <c r="H28" s="97"/>
    </row>
    <row r="29" spans="1:8" x14ac:dyDescent="0.3">
      <c r="A29" s="27" t="s">
        <v>25</v>
      </c>
      <c r="B29" s="28">
        <f>B21+B27</f>
        <v>160</v>
      </c>
      <c r="C29" s="29">
        <f>C21+C27</f>
        <v>3825</v>
      </c>
      <c r="D29" s="30">
        <f>D21+D27</f>
        <v>103</v>
      </c>
      <c r="E29" s="31">
        <f>E21+E27</f>
        <v>2590</v>
      </c>
      <c r="F29" s="32">
        <f>IF(E29=0,0,E29/C29)</f>
        <v>0.67712418300653598</v>
      </c>
      <c r="G29" s="98">
        <f t="shared" ref="G29:H29" si="2">G21+G27</f>
        <v>295</v>
      </c>
      <c r="H29" s="99">
        <f t="shared" si="2"/>
        <v>6625</v>
      </c>
    </row>
    <row r="30" spans="1:8" x14ac:dyDescent="0.3">
      <c r="A30" s="27"/>
      <c r="B30" s="33"/>
      <c r="C30" s="34"/>
      <c r="D30" s="35"/>
      <c r="E30" s="36"/>
      <c r="F30" s="19"/>
      <c r="G30" s="100"/>
      <c r="H30" s="101"/>
    </row>
    <row r="31" spans="1:8" x14ac:dyDescent="0.3">
      <c r="A31" s="14" t="s">
        <v>26</v>
      </c>
      <c r="B31" s="15"/>
      <c r="C31" s="16"/>
      <c r="D31" s="17"/>
      <c r="E31" s="18"/>
      <c r="F31" s="19"/>
      <c r="G31" s="94"/>
      <c r="H31" s="95"/>
    </row>
    <row r="32" spans="1:8" x14ac:dyDescent="0.3">
      <c r="A32" s="20" t="s">
        <v>27</v>
      </c>
      <c r="B32" s="15"/>
      <c r="C32" s="16">
        <v>800</v>
      </c>
      <c r="D32" s="17"/>
      <c r="E32" s="18">
        <f>'[1]Donations-Other Income'!E64</f>
        <v>571</v>
      </c>
      <c r="F32" s="19">
        <f t="shared" ref="F32:F37" si="3">IF(E32=0,0,E32/C32)</f>
        <v>0.71375</v>
      </c>
      <c r="G32" s="94">
        <v>8</v>
      </c>
      <c r="H32" s="95">
        <v>600</v>
      </c>
    </row>
    <row r="33" spans="1:8" x14ac:dyDescent="0.3">
      <c r="A33" s="20" t="s">
        <v>28</v>
      </c>
      <c r="B33" s="15"/>
      <c r="C33" s="16">
        <v>0</v>
      </c>
      <c r="D33" s="17"/>
      <c r="E33" s="18">
        <f>'[1]Donations-Other Income'!F64</f>
        <v>1060</v>
      </c>
      <c r="F33" s="19">
        <f>IF(C33=0,0,E33/C33)</f>
        <v>0</v>
      </c>
      <c r="G33" s="94"/>
      <c r="H33" s="95">
        <v>750</v>
      </c>
    </row>
    <row r="34" spans="1:8" x14ac:dyDescent="0.3">
      <c r="A34" s="20" t="s">
        <v>29</v>
      </c>
      <c r="B34" s="15"/>
      <c r="C34" s="16">
        <v>500</v>
      </c>
      <c r="D34" s="17"/>
      <c r="E34" s="18">
        <f>'[1]Donations-Other Income'!H64</f>
        <v>607.85</v>
      </c>
      <c r="F34" s="19">
        <f t="shared" si="3"/>
        <v>1.2157</v>
      </c>
      <c r="G34" s="94"/>
      <c r="H34" s="95">
        <v>500</v>
      </c>
    </row>
    <row r="35" spans="1:8" x14ac:dyDescent="0.3">
      <c r="A35" s="20" t="s">
        <v>30</v>
      </c>
      <c r="B35" s="15"/>
      <c r="C35" s="16">
        <v>100</v>
      </c>
      <c r="D35" s="17"/>
      <c r="E35" s="18">
        <f>'[1]Donations-Other Income'!D64</f>
        <v>0</v>
      </c>
      <c r="F35" s="19">
        <f>IF(C35=0,0,E35/C35)</f>
        <v>0</v>
      </c>
      <c r="G35" s="94"/>
      <c r="H35" s="95">
        <v>600</v>
      </c>
    </row>
    <row r="36" spans="1:8" x14ac:dyDescent="0.3">
      <c r="A36" s="20" t="s">
        <v>31</v>
      </c>
      <c r="B36" s="15"/>
      <c r="C36" s="16">
        <v>600</v>
      </c>
      <c r="D36" s="17"/>
      <c r="E36" s="18">
        <f>'[1]Donations-Other Income'!G64</f>
        <v>103.48</v>
      </c>
      <c r="F36" s="19">
        <f t="shared" si="3"/>
        <v>0.17246666666666668</v>
      </c>
      <c r="G36" s="94"/>
      <c r="H36" s="95">
        <v>250</v>
      </c>
    </row>
    <row r="37" spans="1:8" x14ac:dyDescent="0.3">
      <c r="A37" s="20" t="s">
        <v>32</v>
      </c>
      <c r="B37" s="15"/>
      <c r="C37" s="16">
        <v>10</v>
      </c>
      <c r="D37" s="17"/>
      <c r="E37" s="18">
        <f>'[1]Bank &amp; PayPal Assets'!G27</f>
        <v>7.77</v>
      </c>
      <c r="F37" s="19">
        <f t="shared" si="3"/>
        <v>0.77699999999999991</v>
      </c>
      <c r="G37" s="94"/>
      <c r="H37" s="95">
        <v>10</v>
      </c>
    </row>
    <row r="38" spans="1:8" ht="15" thickBot="1" x14ac:dyDescent="0.35">
      <c r="A38" s="20" t="s">
        <v>33</v>
      </c>
      <c r="B38" s="15"/>
      <c r="C38" s="16">
        <v>0</v>
      </c>
      <c r="D38" s="17"/>
      <c r="E38" s="18">
        <f>'[1]Donations-Other Income'!I64</f>
        <v>36</v>
      </c>
      <c r="F38" s="19"/>
      <c r="G38" s="96"/>
      <c r="H38" s="97">
        <v>0</v>
      </c>
    </row>
    <row r="39" spans="1:8" x14ac:dyDescent="0.3">
      <c r="A39" s="27" t="s">
        <v>34</v>
      </c>
      <c r="B39" s="33"/>
      <c r="C39" s="29">
        <f>SUM(C32:C38)</f>
        <v>2010</v>
      </c>
      <c r="D39" s="30"/>
      <c r="E39" s="31">
        <f>SUM(E32:E38)</f>
        <v>2386.1</v>
      </c>
      <c r="F39" s="32">
        <f>IF(E39=0,0,E39/C39)</f>
        <v>1.1871144278606964</v>
      </c>
      <c r="G39" s="100"/>
      <c r="H39" s="99">
        <f>SUM(H32:H38)</f>
        <v>2710</v>
      </c>
    </row>
    <row r="40" spans="1:8" ht="15" thickBot="1" x14ac:dyDescent="0.35">
      <c r="A40" s="41"/>
      <c r="B40" s="22"/>
      <c r="C40" s="23"/>
      <c r="D40" s="24"/>
      <c r="E40" s="25"/>
      <c r="F40" s="26"/>
      <c r="G40" s="96"/>
      <c r="H40" s="97"/>
    </row>
    <row r="41" spans="1:8" s="48" customFormat="1" ht="18" x14ac:dyDescent="0.35">
      <c r="A41" s="42" t="s">
        <v>35</v>
      </c>
      <c r="B41" s="43"/>
      <c r="C41" s="44">
        <f>C29+C39</f>
        <v>5835</v>
      </c>
      <c r="D41" s="45">
        <f>D29+D39</f>
        <v>103</v>
      </c>
      <c r="E41" s="46">
        <f>E29+E39</f>
        <v>4976.1000000000004</v>
      </c>
      <c r="F41" s="47">
        <f>IF(E41=0,0,E41/C41)</f>
        <v>0.85280205655526997</v>
      </c>
      <c r="G41" s="102"/>
      <c r="H41" s="103">
        <f>H29+H39</f>
        <v>9335</v>
      </c>
    </row>
    <row r="42" spans="1:8" s="48" customFormat="1" ht="18.600000000000001" thickBot="1" x14ac:dyDescent="0.4">
      <c r="A42" s="42"/>
      <c r="B42" s="43"/>
      <c r="C42" s="44"/>
      <c r="D42" s="45"/>
      <c r="E42" s="46"/>
      <c r="F42" s="47"/>
      <c r="G42" s="102"/>
      <c r="H42" s="103"/>
    </row>
    <row r="43" spans="1:8" s="48" customFormat="1" ht="18.600000000000001" thickBot="1" x14ac:dyDescent="0.4">
      <c r="A43" s="49" t="s">
        <v>36</v>
      </c>
      <c r="B43" s="50"/>
      <c r="C43" s="51">
        <f>C10+C41</f>
        <v>18333.18</v>
      </c>
      <c r="D43" s="52"/>
      <c r="E43" s="53">
        <f>E10+E41</f>
        <v>17474.28</v>
      </c>
      <c r="F43" s="54"/>
      <c r="G43" s="104"/>
      <c r="H43" s="105">
        <f>H10+H41</f>
        <v>18745</v>
      </c>
    </row>
    <row r="44" spans="1:8" s="48" customFormat="1" ht="18" x14ac:dyDescent="0.35">
      <c r="A44" s="42"/>
      <c r="B44" s="55"/>
      <c r="C44" s="56"/>
      <c r="D44" s="55"/>
      <c r="E44" s="56"/>
      <c r="F44" s="57"/>
      <c r="G44" s="106"/>
    </row>
    <row r="45" spans="1:8" s="48" customFormat="1" ht="21" x14ac:dyDescent="0.4">
      <c r="A45" s="58" t="s">
        <v>37</v>
      </c>
      <c r="B45" s="58"/>
      <c r="C45" s="58"/>
      <c r="D45" s="58"/>
      <c r="E45" s="58"/>
      <c r="F45" s="58"/>
      <c r="G45" s="114" t="s">
        <v>74</v>
      </c>
      <c r="H45" s="115"/>
    </row>
    <row r="46" spans="1:8" x14ac:dyDescent="0.3">
      <c r="B46" s="4" t="s">
        <v>0</v>
      </c>
      <c r="C46" s="5"/>
      <c r="D46" s="59"/>
      <c r="E46" s="60" t="s">
        <v>38</v>
      </c>
      <c r="F46" s="61" t="s">
        <v>5</v>
      </c>
      <c r="G46" s="112" t="s">
        <v>73</v>
      </c>
      <c r="H46" s="113"/>
    </row>
    <row r="47" spans="1:8" x14ac:dyDescent="0.3">
      <c r="A47" s="38" t="s">
        <v>39</v>
      </c>
      <c r="B47" s="33"/>
      <c r="C47" s="62"/>
      <c r="D47" s="17"/>
      <c r="E47" s="63"/>
      <c r="F47" s="64"/>
      <c r="G47" s="94"/>
      <c r="H47" s="107"/>
    </row>
    <row r="48" spans="1:8" x14ac:dyDescent="0.3">
      <c r="A48" s="65" t="s">
        <v>40</v>
      </c>
      <c r="B48" s="33"/>
      <c r="C48" s="62"/>
      <c r="D48" s="17"/>
      <c r="E48" s="63"/>
      <c r="F48" s="64"/>
      <c r="G48" s="94"/>
      <c r="H48" s="107"/>
    </row>
    <row r="49" spans="1:8" x14ac:dyDescent="0.3">
      <c r="A49" s="66" t="s">
        <v>41</v>
      </c>
      <c r="B49" s="33"/>
      <c r="C49" s="62"/>
      <c r="D49" s="17"/>
      <c r="E49" s="63"/>
      <c r="F49" s="64"/>
      <c r="G49" s="94"/>
      <c r="H49" s="107"/>
    </row>
    <row r="50" spans="1:8" x14ac:dyDescent="0.3">
      <c r="A50" s="20" t="s">
        <v>42</v>
      </c>
      <c r="B50" s="15"/>
      <c r="C50" s="67">
        <v>600</v>
      </c>
      <c r="D50" s="17"/>
      <c r="E50" s="18">
        <f>'[1]Site Lease Expenses'!F10</f>
        <v>600</v>
      </c>
      <c r="F50" s="19">
        <f t="shared" ref="F50:F85" si="4">IF(C50=0,0,E50/C50)</f>
        <v>1</v>
      </c>
      <c r="G50" s="94"/>
      <c r="H50" s="95">
        <v>600</v>
      </c>
    </row>
    <row r="51" spans="1:8" x14ac:dyDescent="0.3">
      <c r="A51" s="20" t="s">
        <v>43</v>
      </c>
      <c r="B51" s="15"/>
      <c r="C51" s="67">
        <v>600</v>
      </c>
      <c r="D51" s="17"/>
      <c r="E51" s="18">
        <f>'[1]Site Lease Expenses'!H10</f>
        <v>600</v>
      </c>
      <c r="F51" s="19">
        <f t="shared" si="4"/>
        <v>1</v>
      </c>
      <c r="G51" s="94"/>
      <c r="H51" s="95">
        <v>600</v>
      </c>
    </row>
    <row r="52" spans="1:8" x14ac:dyDescent="0.3">
      <c r="A52" s="20" t="s">
        <v>44</v>
      </c>
      <c r="B52" s="15"/>
      <c r="C52" s="67">
        <v>600</v>
      </c>
      <c r="D52" s="17"/>
      <c r="E52" s="18">
        <f>'[1]Site Lease Expenses'!E10</f>
        <v>0</v>
      </c>
      <c r="F52" s="19">
        <f t="shared" si="4"/>
        <v>0</v>
      </c>
      <c r="G52" s="94"/>
      <c r="H52" s="95">
        <v>300</v>
      </c>
    </row>
    <row r="53" spans="1:8" x14ac:dyDescent="0.3">
      <c r="A53" s="20" t="s">
        <v>45</v>
      </c>
      <c r="B53" s="15"/>
      <c r="C53" s="67">
        <v>695.4</v>
      </c>
      <c r="D53" s="17"/>
      <c r="E53" s="18">
        <f>'[1]Site Lease Expenses'!G10</f>
        <v>695.40000000000009</v>
      </c>
      <c r="F53" s="19">
        <f t="shared" si="4"/>
        <v>1.0000000000000002</v>
      </c>
      <c r="G53" s="94"/>
      <c r="H53" s="95">
        <v>695</v>
      </c>
    </row>
    <row r="54" spans="1:8" ht="15" thickBot="1" x14ac:dyDescent="0.35">
      <c r="A54" s="3"/>
      <c r="B54" s="22"/>
      <c r="C54" s="68"/>
      <c r="D54" s="24"/>
      <c r="E54" s="25"/>
      <c r="F54" s="26"/>
      <c r="G54" s="96"/>
      <c r="H54" s="97"/>
    </row>
    <row r="55" spans="1:8" x14ac:dyDescent="0.3">
      <c r="A55" s="69" t="s">
        <v>46</v>
      </c>
      <c r="B55" s="33"/>
      <c r="C55" s="70">
        <f>SUM(C50:C53)</f>
        <v>2495.4</v>
      </c>
      <c r="D55" s="30"/>
      <c r="E55" s="31">
        <f>SUM(E50:E54)</f>
        <v>1895.4</v>
      </c>
      <c r="F55" s="32">
        <f t="shared" si="4"/>
        <v>0.75955758595816303</v>
      </c>
      <c r="G55" s="98"/>
      <c r="H55" s="99">
        <f>SUM(H50:H54)</f>
        <v>2195</v>
      </c>
    </row>
    <row r="56" spans="1:8" x14ac:dyDescent="0.3">
      <c r="A56" s="66" t="s">
        <v>47</v>
      </c>
      <c r="B56" s="15"/>
      <c r="C56" s="67"/>
      <c r="D56" s="17"/>
      <c r="E56" s="18"/>
      <c r="F56" s="19"/>
      <c r="G56" s="94"/>
      <c r="H56" s="95"/>
    </row>
    <row r="57" spans="1:8" x14ac:dyDescent="0.3">
      <c r="A57" s="20" t="s">
        <v>48</v>
      </c>
      <c r="B57" s="15"/>
      <c r="C57" s="16">
        <v>350</v>
      </c>
      <c r="D57" s="17"/>
      <c r="E57" s="18">
        <f>'[1]Admin Expenses'!F73</f>
        <v>339.49</v>
      </c>
      <c r="F57" s="19">
        <f t="shared" si="4"/>
        <v>0.9699714285714286</v>
      </c>
      <c r="G57" s="94"/>
      <c r="H57" s="95">
        <v>350</v>
      </c>
    </row>
    <row r="58" spans="1:8" x14ac:dyDescent="0.3">
      <c r="A58" s="20" t="s">
        <v>49</v>
      </c>
      <c r="B58" s="15"/>
      <c r="C58" s="16">
        <v>400</v>
      </c>
      <c r="D58" s="17"/>
      <c r="E58" s="18">
        <f>'[1]Admin Expenses'!J73</f>
        <v>462.13</v>
      </c>
      <c r="F58" s="19">
        <f t="shared" si="4"/>
        <v>1.1553249999999999</v>
      </c>
      <c r="G58" s="94"/>
      <c r="H58" s="95">
        <v>500</v>
      </c>
    </row>
    <row r="59" spans="1:8" x14ac:dyDescent="0.3">
      <c r="A59" s="20" t="s">
        <v>50</v>
      </c>
      <c r="B59" s="15"/>
      <c r="C59" s="16">
        <v>250</v>
      </c>
      <c r="D59" s="17"/>
      <c r="E59" s="18">
        <v>0</v>
      </c>
      <c r="F59" s="19">
        <f t="shared" si="4"/>
        <v>0</v>
      </c>
      <c r="G59" s="94"/>
      <c r="H59" s="95">
        <v>250</v>
      </c>
    </row>
    <row r="60" spans="1:8" x14ac:dyDescent="0.3">
      <c r="A60" s="20" t="s">
        <v>51</v>
      </c>
      <c r="B60" s="15"/>
      <c r="C60" s="16">
        <v>125</v>
      </c>
      <c r="D60" s="17"/>
      <c r="E60" s="18">
        <f>'[1]Admin Expenses'!G73</f>
        <v>51.25</v>
      </c>
      <c r="F60" s="19">
        <f t="shared" si="4"/>
        <v>0.41</v>
      </c>
      <c r="G60" s="94"/>
      <c r="H60" s="95">
        <v>50</v>
      </c>
    </row>
    <row r="61" spans="1:8" x14ac:dyDescent="0.3">
      <c r="A61" s="20" t="s">
        <v>52</v>
      </c>
      <c r="B61" s="15"/>
      <c r="C61" s="16">
        <v>950</v>
      </c>
      <c r="D61" s="17"/>
      <c r="E61" s="18">
        <f>'[1]Admin Expenses'!I73</f>
        <v>844.53</v>
      </c>
      <c r="F61" s="19">
        <f t="shared" si="4"/>
        <v>0.88897894736842098</v>
      </c>
      <c r="G61" s="94"/>
      <c r="H61" s="95">
        <v>1000</v>
      </c>
    </row>
    <row r="62" spans="1:8" x14ac:dyDescent="0.3">
      <c r="A62" s="20" t="s">
        <v>53</v>
      </c>
      <c r="B62" s="15"/>
      <c r="C62" s="16">
        <v>1200</v>
      </c>
      <c r="D62" s="17"/>
      <c r="E62" s="18">
        <f>'[1]Admin Expenses'!H73</f>
        <v>603.23</v>
      </c>
      <c r="F62" s="19">
        <f t="shared" si="4"/>
        <v>0.50269166666666665</v>
      </c>
      <c r="G62" s="94"/>
      <c r="H62" s="95">
        <v>2000</v>
      </c>
    </row>
    <row r="63" spans="1:8" x14ac:dyDescent="0.3">
      <c r="A63" s="20" t="s">
        <v>54</v>
      </c>
      <c r="B63" s="15"/>
      <c r="C63" s="16">
        <v>200</v>
      </c>
      <c r="D63" s="17"/>
      <c r="E63" s="18">
        <f>'[1]Admin Expenses'!L73</f>
        <v>200</v>
      </c>
      <c r="F63" s="19">
        <f t="shared" si="4"/>
        <v>1</v>
      </c>
      <c r="G63" s="94"/>
      <c r="H63" s="95">
        <v>200</v>
      </c>
    </row>
    <row r="64" spans="1:8" x14ac:dyDescent="0.3">
      <c r="A64" s="20" t="s">
        <v>55</v>
      </c>
      <c r="B64" s="15"/>
      <c r="C64" s="16">
        <v>100</v>
      </c>
      <c r="D64" s="17"/>
      <c r="E64" s="18">
        <f>'[1]Admin Expenses'!N73</f>
        <v>100</v>
      </c>
      <c r="F64" s="19">
        <f t="shared" si="4"/>
        <v>1</v>
      </c>
      <c r="G64" s="94"/>
      <c r="H64" s="95">
        <v>100</v>
      </c>
    </row>
    <row r="65" spans="1:8" ht="15" thickBot="1" x14ac:dyDescent="0.35">
      <c r="A65" s="7" t="s">
        <v>56</v>
      </c>
      <c r="B65" s="15"/>
      <c r="C65" s="23">
        <v>200</v>
      </c>
      <c r="D65" s="24"/>
      <c r="E65" s="25">
        <v>0</v>
      </c>
      <c r="F65" s="26">
        <f t="shared" si="4"/>
        <v>0</v>
      </c>
      <c r="G65" s="96"/>
      <c r="H65" s="97">
        <v>150</v>
      </c>
    </row>
    <row r="66" spans="1:8" x14ac:dyDescent="0.3">
      <c r="A66" s="71" t="s">
        <v>57</v>
      </c>
      <c r="B66" s="15"/>
      <c r="C66" s="34">
        <f>SUM(C57:C65)</f>
        <v>3775</v>
      </c>
      <c r="D66" s="35"/>
      <c r="E66" s="36">
        <f>SUM(E57:E65)</f>
        <v>2600.63</v>
      </c>
      <c r="F66" s="37">
        <f t="shared" si="4"/>
        <v>0.6889086092715232</v>
      </c>
      <c r="G66" s="100"/>
      <c r="H66" s="101">
        <f>SUM(H57:H65)</f>
        <v>4600</v>
      </c>
    </row>
    <row r="67" spans="1:8" x14ac:dyDescent="0.3">
      <c r="A67" s="20"/>
      <c r="B67" s="15"/>
      <c r="C67" s="16"/>
      <c r="D67" s="17"/>
      <c r="E67" s="18"/>
      <c r="F67" s="19"/>
      <c r="G67" s="94"/>
      <c r="H67" s="95"/>
    </row>
    <row r="68" spans="1:8" x14ac:dyDescent="0.3">
      <c r="A68" s="65" t="s">
        <v>58</v>
      </c>
      <c r="B68" s="15"/>
      <c r="C68" s="16"/>
      <c r="D68" s="17"/>
      <c r="E68" s="18"/>
      <c r="F68" s="19"/>
      <c r="G68" s="94"/>
      <c r="H68" s="95"/>
    </row>
    <row r="69" spans="1:8" x14ac:dyDescent="0.3">
      <c r="A69" s="20" t="s">
        <v>59</v>
      </c>
      <c r="B69" s="15"/>
      <c r="C69" s="16">
        <v>300</v>
      </c>
      <c r="D69" s="17"/>
      <c r="E69" s="18">
        <f>'[1]Admin Expenses'!E73</f>
        <v>137.24999999999991</v>
      </c>
      <c r="F69" s="19">
        <f t="shared" ref="F69" si="5">IF(C69=0,0,E69/C69)</f>
        <v>0.45749999999999974</v>
      </c>
      <c r="G69" s="94"/>
      <c r="H69" s="95">
        <v>300</v>
      </c>
    </row>
    <row r="70" spans="1:8" x14ac:dyDescent="0.3">
      <c r="A70" s="20" t="s">
        <v>60</v>
      </c>
      <c r="B70" s="15"/>
      <c r="C70" s="16">
        <v>770</v>
      </c>
      <c r="D70" s="17"/>
      <c r="E70" s="18">
        <f>'[1]Admin Expenses'!K73</f>
        <v>506.29</v>
      </c>
      <c r="F70" s="19">
        <f>IF(C70=0,0,E70/C70)</f>
        <v>0.6575194805194805</v>
      </c>
      <c r="G70" s="94"/>
      <c r="H70" s="95">
        <v>500</v>
      </c>
    </row>
    <row r="71" spans="1:8" x14ac:dyDescent="0.3">
      <c r="A71" s="20" t="s">
        <v>61</v>
      </c>
      <c r="B71" s="15"/>
      <c r="C71" s="16">
        <v>700</v>
      </c>
      <c r="D71" s="17"/>
      <c r="E71" s="18">
        <v>0</v>
      </c>
      <c r="F71" s="19">
        <f>IF(C71=0,0,E71/C71)</f>
        <v>0</v>
      </c>
      <c r="G71" s="94"/>
      <c r="H71" s="95">
        <v>0</v>
      </c>
    </row>
    <row r="72" spans="1:8" x14ac:dyDescent="0.3">
      <c r="A72" s="20" t="s">
        <v>62</v>
      </c>
      <c r="B72" s="15"/>
      <c r="C72" s="16">
        <v>150</v>
      </c>
      <c r="D72" s="17"/>
      <c r="E72" s="18">
        <f>'[1]Admin Expenses'!M73</f>
        <v>110.14</v>
      </c>
      <c r="F72" s="19">
        <f>IF(C72=0,0,E72/C72)</f>
        <v>0.73426666666666662</v>
      </c>
      <c r="G72" s="94"/>
      <c r="H72" s="95">
        <v>150</v>
      </c>
    </row>
    <row r="73" spans="1:8" ht="15" thickBot="1" x14ac:dyDescent="0.35">
      <c r="A73" s="21"/>
      <c r="B73" s="22"/>
      <c r="C73" s="23"/>
      <c r="D73" s="24"/>
      <c r="E73" s="25"/>
      <c r="F73" s="26"/>
      <c r="G73" s="96"/>
      <c r="H73" s="97"/>
    </row>
    <row r="74" spans="1:8" x14ac:dyDescent="0.3">
      <c r="A74" s="72" t="s">
        <v>63</v>
      </c>
      <c r="B74" s="15"/>
      <c r="C74" s="34">
        <f>SUM(C69:C73)</f>
        <v>1920</v>
      </c>
      <c r="D74" s="35"/>
      <c r="E74" s="36">
        <f>SUM(E69:E73)</f>
        <v>753.68</v>
      </c>
      <c r="F74" s="37">
        <f>IF(C74=0,0,E74/C74)</f>
        <v>0.39254166666666662</v>
      </c>
      <c r="G74" s="100"/>
      <c r="H74" s="101">
        <f>SUM(H69:H73)</f>
        <v>950</v>
      </c>
    </row>
    <row r="75" spans="1:8" x14ac:dyDescent="0.3">
      <c r="A75" s="72"/>
      <c r="B75" s="15"/>
      <c r="C75" s="16"/>
      <c r="D75" s="17"/>
      <c r="E75" s="18"/>
      <c r="F75" s="19"/>
      <c r="G75" s="94"/>
      <c r="H75" s="95"/>
    </row>
    <row r="76" spans="1:8" x14ac:dyDescent="0.3">
      <c r="A76" s="14" t="s">
        <v>64</v>
      </c>
      <c r="B76" s="28"/>
      <c r="C76" s="29">
        <f>C55+C66+C74</f>
        <v>8190.4</v>
      </c>
      <c r="D76" s="73"/>
      <c r="E76" s="31">
        <f>E55+E66+E74</f>
        <v>5249.7100000000009</v>
      </c>
      <c r="F76" s="32">
        <f t="shared" si="4"/>
        <v>0.64095892752490735</v>
      </c>
      <c r="G76" s="108"/>
      <c r="H76" s="99">
        <f>H55+H66+H74</f>
        <v>7745</v>
      </c>
    </row>
    <row r="77" spans="1:8" x14ac:dyDescent="0.3">
      <c r="A77" s="3"/>
      <c r="B77" s="15"/>
      <c r="C77" s="16"/>
      <c r="D77" s="17"/>
      <c r="E77" s="18"/>
      <c r="F77" s="19"/>
      <c r="G77" s="94"/>
      <c r="H77" s="95"/>
    </row>
    <row r="78" spans="1:8" x14ac:dyDescent="0.3">
      <c r="A78" s="66" t="s">
        <v>65</v>
      </c>
      <c r="B78" s="15"/>
      <c r="C78" s="16"/>
      <c r="D78" s="17"/>
      <c r="E78" s="18"/>
      <c r="F78" s="19"/>
      <c r="G78" s="94"/>
      <c r="H78" s="95"/>
    </row>
    <row r="79" spans="1:8" x14ac:dyDescent="0.3">
      <c r="A79" s="20" t="s">
        <v>66</v>
      </c>
      <c r="B79" s="15"/>
      <c r="C79" s="16">
        <v>500</v>
      </c>
      <c r="D79" s="17"/>
      <c r="E79" s="18">
        <f>'[1]Capital Expenses'!H10</f>
        <v>0</v>
      </c>
      <c r="F79" s="19">
        <f t="shared" si="4"/>
        <v>0</v>
      </c>
      <c r="G79" s="94"/>
      <c r="H79" s="95">
        <v>500</v>
      </c>
    </row>
    <row r="80" spans="1:8" x14ac:dyDescent="0.3">
      <c r="A80" s="20" t="s">
        <v>67</v>
      </c>
      <c r="B80" s="15"/>
      <c r="C80" s="16">
        <v>1500</v>
      </c>
      <c r="D80" s="17"/>
      <c r="E80" s="18">
        <f>'[1]Capital Expenses'!F10</f>
        <v>176.61</v>
      </c>
      <c r="F80" s="19">
        <f t="shared" si="4"/>
        <v>0.11774000000000001</v>
      </c>
      <c r="G80" s="94"/>
      <c r="H80" s="95">
        <v>1500</v>
      </c>
    </row>
    <row r="81" spans="1:8" x14ac:dyDescent="0.3">
      <c r="A81" s="20" t="s">
        <v>78</v>
      </c>
      <c r="B81" s="15"/>
      <c r="C81" s="16">
        <v>7900</v>
      </c>
      <c r="D81" s="17"/>
      <c r="E81" s="18">
        <f>'[1]Capital Expenses'!E10+'[1]Capital Expenses'!G10</f>
        <v>3428.94</v>
      </c>
      <c r="F81" s="19">
        <f t="shared" si="4"/>
        <v>0.43404303797468358</v>
      </c>
      <c r="G81" s="94"/>
      <c r="H81" s="95">
        <v>5000</v>
      </c>
    </row>
    <row r="82" spans="1:8" ht="15" thickBot="1" x14ac:dyDescent="0.35">
      <c r="A82" s="41"/>
      <c r="B82" s="22"/>
      <c r="C82" s="23"/>
      <c r="D82" s="24"/>
      <c r="E82" s="25"/>
      <c r="F82" s="26">
        <f t="shared" si="4"/>
        <v>0</v>
      </c>
      <c r="G82" s="96"/>
      <c r="H82" s="97"/>
    </row>
    <row r="83" spans="1:8" x14ac:dyDescent="0.3">
      <c r="A83" s="66" t="s">
        <v>68</v>
      </c>
      <c r="B83" s="33"/>
      <c r="C83" s="29">
        <f>SUM(C79:C82)</f>
        <v>9900</v>
      </c>
      <c r="D83" s="30"/>
      <c r="E83" s="31">
        <f>SUM(E79:E82)</f>
        <v>3605.55</v>
      </c>
      <c r="F83" s="32">
        <f t="shared" si="4"/>
        <v>0.36419696969696974</v>
      </c>
      <c r="G83" s="98"/>
      <c r="H83" s="99">
        <f>SUM(H79:H82)</f>
        <v>7000</v>
      </c>
    </row>
    <row r="84" spans="1:8" ht="15" thickBot="1" x14ac:dyDescent="0.35">
      <c r="A84" s="41"/>
      <c r="B84" s="22"/>
      <c r="C84" s="23"/>
      <c r="D84" s="24"/>
      <c r="E84" s="25"/>
      <c r="F84" s="26">
        <f t="shared" si="4"/>
        <v>0</v>
      </c>
      <c r="G84" s="96"/>
      <c r="H84" s="97"/>
    </row>
    <row r="85" spans="1:8" s="56" customFormat="1" ht="18" x14ac:dyDescent="0.35">
      <c r="A85" s="42" t="s">
        <v>69</v>
      </c>
      <c r="B85" s="74"/>
      <c r="C85" s="44">
        <f>C76+C83</f>
        <v>18090.400000000001</v>
      </c>
      <c r="D85" s="45"/>
      <c r="E85" s="46">
        <f>E76+E83</f>
        <v>8855.260000000002</v>
      </c>
      <c r="F85" s="32">
        <f t="shared" si="4"/>
        <v>0.48950050855702482</v>
      </c>
      <c r="G85" s="102"/>
      <c r="H85" s="103">
        <f>H76+H83</f>
        <v>14745</v>
      </c>
    </row>
    <row r="86" spans="1:8" x14ac:dyDescent="0.3">
      <c r="A86" s="3"/>
      <c r="D86" s="75"/>
      <c r="G86" s="94"/>
      <c r="H86" s="95"/>
    </row>
    <row r="87" spans="1:8" s="83" customFormat="1" ht="21.6" thickBot="1" x14ac:dyDescent="0.45">
      <c r="A87" s="77" t="s">
        <v>70</v>
      </c>
      <c r="B87" s="78"/>
      <c r="C87" s="79">
        <f>C41-C85</f>
        <v>-12255.400000000001</v>
      </c>
      <c r="D87" s="80"/>
      <c r="E87" s="81">
        <f>E41-E85</f>
        <v>-3879.1600000000017</v>
      </c>
      <c r="F87" s="82"/>
      <c r="G87" s="109"/>
      <c r="H87" s="110">
        <f>H41-H85</f>
        <v>-5410</v>
      </c>
    </row>
    <row r="88" spans="1:8" x14ac:dyDescent="0.3">
      <c r="A88" s="84"/>
      <c r="B88" s="85"/>
      <c r="G88" s="111"/>
      <c r="H88" s="95"/>
    </row>
    <row r="89" spans="1:8" ht="21.6" thickBot="1" x14ac:dyDescent="0.45">
      <c r="A89" s="77" t="s">
        <v>71</v>
      </c>
      <c r="B89" s="78"/>
      <c r="C89" s="79">
        <f>C87+C10</f>
        <v>242.77999999999884</v>
      </c>
      <c r="D89" s="80"/>
      <c r="E89" s="81">
        <f>E87+E10</f>
        <v>8619.0199999999986</v>
      </c>
      <c r="F89" s="82"/>
      <c r="G89" s="109"/>
      <c r="H89" s="110">
        <f>H87+H10</f>
        <v>4000</v>
      </c>
    </row>
    <row r="92" spans="1:8" x14ac:dyDescent="0.3">
      <c r="E92" s="86"/>
      <c r="F92" s="2"/>
    </row>
    <row r="93" spans="1:8" x14ac:dyDescent="0.3">
      <c r="E93" s="87"/>
    </row>
    <row r="94" spans="1:8" x14ac:dyDescent="0.3">
      <c r="D94" s="2"/>
      <c r="F94" s="2"/>
    </row>
  </sheetData>
  <mergeCells count="9">
    <mergeCell ref="A1:F1"/>
    <mergeCell ref="B2:C2"/>
    <mergeCell ref="D2:F2"/>
    <mergeCell ref="A45:F45"/>
    <mergeCell ref="B46:C46"/>
    <mergeCell ref="G1:H1"/>
    <mergeCell ref="G2:H2"/>
    <mergeCell ref="G45:H45"/>
    <mergeCell ref="G46:H46"/>
  </mergeCells>
  <pageMargins left="0.7" right="0.7" top="0.75" bottom="0.75" header="0.3" footer="0.3"/>
  <pageSetup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Lederer</dc:creator>
  <cp:lastModifiedBy>Larry Lederer</cp:lastModifiedBy>
  <cp:lastPrinted>2024-11-11T01:10:04Z</cp:lastPrinted>
  <dcterms:created xsi:type="dcterms:W3CDTF">2024-11-11T00:47:19Z</dcterms:created>
  <dcterms:modified xsi:type="dcterms:W3CDTF">2024-11-11T01:10:14Z</dcterms:modified>
</cp:coreProperties>
</file>